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2520" windowWidth="26960" windowHeight="115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<sst xmlns="http://schemas.openxmlformats.org/spreadsheetml/2006/main" count="65" uniqueCount="61">
  <si>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m/s</t>
  </si>
  <si>
    <t>m</t>
  </si>
  <si>
    <t>Nominal wind turbine power</t>
  </si>
  <si>
    <r>
      <rPr>
        <i/>
        <sz val="11"/>
        <rFont val="Arial"/>
        <family val="2"/>
      </rPr>
      <t>P</t>
    </r>
    <r>
      <rPr>
        <vertAlign val="subscript"/>
        <sz val="11"/>
        <rFont val="Arial"/>
        <family val="2"/>
      </rPr>
      <t>wt,n</t>
    </r>
  </si>
  <si>
    <t>kWe</t>
  </si>
  <si>
    <t>Operating range</t>
  </si>
  <si>
    <r>
      <rPr>
        <i/>
        <sz val="11"/>
        <rFont val="Arial"/>
        <family val="2"/>
      </rPr>
      <t>v</t>
    </r>
    <r>
      <rPr>
        <vertAlign val="subscript"/>
        <sz val="11"/>
        <rFont val="Arial"/>
        <family val="2"/>
      </rPr>
      <t>lim</t>
    </r>
  </si>
  <si>
    <t>m/s    to</t>
  </si>
  <si>
    <t>Mechanical efficiency of the wind turbine</t>
  </si>
  <si>
    <r>
      <rPr>
        <sz val="12"/>
        <rFont val="Symbol"/>
        <family val="1"/>
      </rPr>
      <t>e</t>
    </r>
    <r>
      <rPr>
        <vertAlign val="subscript"/>
        <sz val="11"/>
        <rFont val="Arial"/>
        <family val="2"/>
      </rPr>
      <t>wt</t>
    </r>
  </si>
  <si>
    <t>%</t>
  </si>
  <si>
    <t>Air density</t>
  </si>
  <si>
    <r>
      <rPr>
        <sz val="12"/>
        <rFont val="Symbol"/>
        <family val="1"/>
      </rPr>
      <t>r</t>
    </r>
    <r>
      <rPr>
        <vertAlign val="subscript"/>
        <sz val="11"/>
        <rFont val="Arial"/>
        <family val="2"/>
      </rPr>
      <t>wt</t>
    </r>
  </si>
  <si>
    <r>
      <t>kg/m</t>
    </r>
    <r>
      <rPr>
        <vertAlign val="superscript"/>
        <sz val="11"/>
        <rFont val="Arial"/>
        <family val="2"/>
      </rPr>
      <t>3</t>
    </r>
  </si>
  <si>
    <t>Wind velocity distribution</t>
  </si>
  <si>
    <t>v</t>
  </si>
  <si>
    <t xml:space="preserve">m/s   </t>
  </si>
  <si>
    <t>t</t>
  </si>
  <si>
    <t>hours</t>
  </si>
  <si>
    <t>Wind turbine diameter</t>
  </si>
  <si>
    <t>Nominal wind velocity</t>
  </si>
  <si>
    <r>
      <rPr>
        <i/>
        <sz val="11"/>
        <rFont val="Arial"/>
        <family val="2"/>
      </rPr>
      <t>v</t>
    </r>
    <r>
      <rPr>
        <vertAlign val="subscript"/>
        <sz val="11"/>
        <rFont val="Arial"/>
        <family val="2"/>
      </rPr>
      <t>n</t>
    </r>
  </si>
  <si>
    <r>
      <rPr>
        <i/>
        <sz val="11"/>
        <rFont val="Arial"/>
        <family val="2"/>
      </rPr>
      <t>D</t>
    </r>
    <r>
      <rPr>
        <vertAlign val="subscript"/>
        <sz val="11"/>
        <rFont val="Arial"/>
        <family val="2"/>
      </rPr>
      <t>wt</t>
    </r>
    <r>
      <rPr>
        <sz val="11"/>
        <rFont val="Arial"/>
        <family val="2"/>
      </rPr>
      <t>={</t>
    </r>
    <r>
      <rPr>
        <i/>
        <sz val="11"/>
        <rFont val="Arial"/>
        <family val="2"/>
      </rPr>
      <t>P</t>
    </r>
    <r>
      <rPr>
        <vertAlign val="subscript"/>
        <sz val="11"/>
        <rFont val="Arial"/>
        <family val="2"/>
      </rPr>
      <t>wt,n</t>
    </r>
    <r>
      <rPr>
        <sz val="11"/>
        <rFont val="Arial"/>
        <family val="2"/>
      </rPr>
      <t>/(</t>
    </r>
    <r>
      <rPr>
        <sz val="12"/>
        <rFont val="Symbol"/>
        <family val="1"/>
      </rPr>
      <t>e</t>
    </r>
    <r>
      <rPr>
        <vertAlign val="subscript"/>
        <sz val="11"/>
        <rFont val="Arial"/>
        <family val="2"/>
      </rPr>
      <t>wt</t>
    </r>
    <r>
      <rPr>
        <sz val="11"/>
        <rFont val="Calibri"/>
        <family val="2"/>
      </rPr>
      <t>∙</t>
    </r>
    <r>
      <rPr>
        <sz val="11"/>
        <rFont val="Arial"/>
        <family val="2"/>
      </rPr>
      <t>(16/27)</t>
    </r>
    <r>
      <rPr>
        <sz val="11"/>
        <rFont val="Calibri"/>
        <family val="2"/>
      </rPr>
      <t>∙</t>
    </r>
    <r>
      <rPr>
        <sz val="12"/>
        <rFont val="Symbol"/>
        <family val="1"/>
      </rPr>
      <t>r</t>
    </r>
    <r>
      <rPr>
        <vertAlign val="subscript"/>
        <sz val="11"/>
        <rFont val="Arial"/>
        <family val="2"/>
      </rPr>
      <t>air</t>
    </r>
    <r>
      <rPr>
        <vertAlign val="subscript"/>
        <sz val="11"/>
        <rFont val="Calibri"/>
        <family val="2"/>
      </rPr>
      <t>∙</t>
    </r>
    <r>
      <rPr>
        <sz val="11"/>
        <rFont val="Arial"/>
        <family val="2"/>
      </rPr>
      <t>(</t>
    </r>
    <r>
      <rPr>
        <sz val="12"/>
        <rFont val="Symbol"/>
        <family val="1"/>
      </rPr>
      <t>p</t>
    </r>
    <r>
      <rPr>
        <sz val="11"/>
        <rFont val="Arial"/>
        <family val="2"/>
      </rPr>
      <t>/4)</t>
    </r>
    <r>
      <rPr>
        <sz val="11"/>
        <rFont val="Calibri"/>
        <family val="2"/>
      </rPr>
      <t>∙</t>
    </r>
    <r>
      <rPr>
        <i/>
        <sz val="11"/>
        <rFont val="Arial"/>
        <family val="2"/>
      </rPr>
      <t>v</t>
    </r>
    <r>
      <rPr>
        <vertAlign val="subscript"/>
        <sz val="11"/>
        <rFont val="Arial"/>
        <family val="2"/>
      </rPr>
      <t>n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/2)}</t>
    </r>
    <r>
      <rPr>
        <vertAlign val="superscript"/>
        <sz val="11"/>
        <rFont val="Arial"/>
        <family val="2"/>
      </rPr>
      <t xml:space="preserve">1/2 </t>
    </r>
  </si>
  <si>
    <t>Betz formula</t>
  </si>
  <si>
    <r>
      <rPr>
        <i/>
        <sz val="11"/>
        <rFont val="Arial"/>
        <family val="2"/>
      </rPr>
      <t>P</t>
    </r>
    <r>
      <rPr>
        <vertAlign val="subscript"/>
        <sz val="11"/>
        <rFont val="Arial"/>
        <family val="2"/>
      </rPr>
      <t>wt</t>
    </r>
  </si>
  <si>
    <t>kWhe</t>
  </si>
  <si>
    <t>kW</t>
  </si>
  <si>
    <r>
      <rPr>
        <i/>
        <sz val="11"/>
        <rFont val="Arial"/>
        <family val="2"/>
      </rPr>
      <t>P</t>
    </r>
    <r>
      <rPr>
        <vertAlign val="subscript"/>
        <sz val="11"/>
        <rFont val="Arial"/>
        <family val="2"/>
      </rPr>
      <t>wt</t>
    </r>
    <r>
      <rPr>
        <sz val="11"/>
        <rFont val="Arial"/>
        <family val="2"/>
      </rPr>
      <t>=</t>
    </r>
    <r>
      <rPr>
        <sz val="12"/>
        <rFont val="Symbol"/>
        <family val="1"/>
      </rPr>
      <t>e</t>
    </r>
    <r>
      <rPr>
        <vertAlign val="subscript"/>
        <sz val="11"/>
        <rFont val="Arial"/>
        <family val="2"/>
      </rPr>
      <t>wt</t>
    </r>
    <r>
      <rPr>
        <sz val="11"/>
        <rFont val="Calibri"/>
        <family val="2"/>
      </rPr>
      <t>∙</t>
    </r>
    <r>
      <rPr>
        <sz val="11"/>
        <rFont val="Arial"/>
        <family val="2"/>
      </rPr>
      <t>(16/27)</t>
    </r>
    <r>
      <rPr>
        <sz val="11"/>
        <rFont val="Calibri"/>
        <family val="2"/>
      </rPr>
      <t>∙</t>
    </r>
    <r>
      <rPr>
        <sz val="12"/>
        <rFont val="Symbol"/>
        <family val="1"/>
      </rPr>
      <t>r</t>
    </r>
    <r>
      <rPr>
        <vertAlign val="subscript"/>
        <sz val="11"/>
        <rFont val="Arial"/>
        <family val="2"/>
      </rPr>
      <t>air</t>
    </r>
    <r>
      <rPr>
        <vertAlign val="subscript"/>
        <sz val="11"/>
        <rFont val="Calibri"/>
        <family val="2"/>
      </rPr>
      <t>∙</t>
    </r>
    <r>
      <rPr>
        <sz val="11"/>
        <rFont val="Arial"/>
        <family val="2"/>
      </rPr>
      <t>(</t>
    </r>
    <r>
      <rPr>
        <sz val="12"/>
        <rFont val="Symbol"/>
        <family val="1"/>
      </rPr>
      <t>p</t>
    </r>
    <r>
      <rPr>
        <sz val="12"/>
        <rFont val="Calibri"/>
        <family val="0"/>
      </rPr>
      <t>∙</t>
    </r>
    <r>
      <rPr>
        <sz val="11"/>
        <rFont val="Arial"/>
        <family val="2"/>
      </rPr>
      <t>D</t>
    </r>
    <r>
      <rPr>
        <vertAlign val="superscript"/>
        <sz val="12"/>
        <rFont val="Symbol"/>
        <family val="1"/>
      </rPr>
      <t>2</t>
    </r>
    <r>
      <rPr>
        <sz val="11"/>
        <rFont val="Arial"/>
        <family val="2"/>
      </rPr>
      <t>/4)</t>
    </r>
    <r>
      <rPr>
        <sz val="11"/>
        <rFont val="Calibri"/>
        <family val="2"/>
      </rPr>
      <t>∙</t>
    </r>
    <r>
      <rPr>
        <i/>
        <sz val="11"/>
        <rFont val="Arial"/>
        <family val="2"/>
      </rPr>
      <t>v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/2</t>
    </r>
    <r>
      <rPr>
        <vertAlign val="superscript"/>
        <sz val="11"/>
        <rFont val="Arial"/>
        <family val="2"/>
      </rPr>
      <t xml:space="preserve"> </t>
    </r>
  </si>
  <si>
    <r>
      <t>m</t>
    </r>
    <r>
      <rPr>
        <b/>
        <vertAlign val="superscript"/>
        <sz val="11"/>
        <color indexed="10"/>
        <rFont val="Arial"/>
        <family val="2"/>
      </rPr>
      <t>3</t>
    </r>
    <r>
      <rPr>
        <b/>
        <sz val="11"/>
        <color indexed="10"/>
        <rFont val="Arial"/>
        <family val="2"/>
      </rPr>
      <t>/s</t>
    </r>
    <r>
      <rPr>
        <b/>
        <vertAlign val="superscript"/>
        <sz val="11"/>
        <color indexed="10"/>
        <rFont val="Arial"/>
        <family val="2"/>
      </rPr>
      <t>3</t>
    </r>
  </si>
  <si>
    <r>
      <rPr>
        <i/>
        <sz val="11"/>
        <rFont val="Arial"/>
        <family val="2"/>
      </rPr>
      <t>v</t>
    </r>
    <r>
      <rPr>
        <i/>
        <vertAlign val="superscript"/>
        <sz val="11"/>
        <rFont val="Arial"/>
        <family val="2"/>
      </rPr>
      <t>3</t>
    </r>
    <r>
      <rPr>
        <vertAlign val="subscript"/>
        <sz val="11"/>
        <rFont val="Arial"/>
        <family val="2"/>
      </rPr>
      <t>m</t>
    </r>
  </si>
  <si>
    <r>
      <rPr>
        <i/>
        <sz val="11"/>
        <rFont val="Arial"/>
        <family val="2"/>
      </rPr>
      <t>v</t>
    </r>
    <r>
      <rPr>
        <vertAlign val="subscript"/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</si>
  <si>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color indexed="10"/>
        <rFont val="Arial"/>
        <family val="2"/>
      </rPr>
      <t>3</t>
    </r>
    <r>
      <rPr>
        <sz val="11"/>
        <color indexed="10"/>
        <rFont val="Arial"/>
        <family val="2"/>
      </rPr>
      <t>/s</t>
    </r>
    <r>
      <rPr>
        <vertAlign val="superscript"/>
        <sz val="11"/>
        <color indexed="10"/>
        <rFont val="Arial"/>
        <family val="2"/>
      </rPr>
      <t>3</t>
    </r>
  </si>
  <si>
    <r>
      <rPr>
        <i/>
        <sz val="11"/>
        <rFont val="Arial"/>
        <family val="2"/>
      </rPr>
      <t>E</t>
    </r>
    <r>
      <rPr>
        <vertAlign val="subscript"/>
        <sz val="11"/>
        <rFont val="Arial"/>
        <family val="2"/>
      </rPr>
      <t xml:space="preserve">wt </t>
    </r>
    <r>
      <rPr>
        <sz val="11"/>
        <rFont val="Arial"/>
        <family val="2"/>
      </rPr>
      <t>(v&gt; 5 m/s)</t>
    </r>
  </si>
  <si>
    <t>v</t>
  </si>
  <si>
    <t>t</t>
  </si>
  <si>
    <t>P</t>
  </si>
  <si>
    <t>E=P*t</t>
  </si>
  <si>
    <r>
      <rPr>
        <i/>
        <sz val="11"/>
        <rFont val="Arial"/>
        <family val="2"/>
      </rPr>
      <t>v</t>
    </r>
    <r>
      <rPr>
        <vertAlign val="subscript"/>
        <sz val="11"/>
        <rFont val="Arial"/>
        <family val="2"/>
      </rPr>
      <t xml:space="preserve">m </t>
    </r>
  </si>
  <si>
    <t xml:space="preserve"> = sum(v*t) / sum(t)</t>
  </si>
  <si>
    <t xml:space="preserve"> = sum(v*v*v*t) / sum(t)</t>
  </si>
  <si>
    <t>v*t =</t>
  </si>
  <si>
    <t>v*v*v*t =</t>
  </si>
  <si>
    <t xml:space="preserve">Electricity and dimensioning of a wind turbine </t>
  </si>
  <si>
    <t>Production</t>
  </si>
  <si>
    <t>Production hours</t>
  </si>
  <si>
    <t>Average power</t>
  </si>
  <si>
    <t>kWe</t>
  </si>
  <si>
    <t>Mean velocity for v &gt; 4 m/s</t>
  </si>
  <si>
    <t>Weibull c-parameter estimate</t>
  </si>
  <si>
    <t>c = 2 v_mean / sqrt(Pi)</t>
  </si>
  <si>
    <t>Weibull k-parameter estimate</t>
  </si>
  <si>
    <t>k = 1.5 (c^3 / v^3 mean cubic) * sqrt(Pi)</t>
  </si>
  <si>
    <t>hours below c</t>
  </si>
  <si>
    <t>Mean velocity for whole range</t>
  </si>
  <si>
    <t>v_mean</t>
  </si>
  <si>
    <t>Annual equivalent load factor at nominal power</t>
  </si>
  <si>
    <t>= electricity produced / nominal power (in h)</t>
  </si>
  <si>
    <t>Mean cubic velocity whole year (all v)</t>
  </si>
  <si>
    <t>= electricity produced / production hours</t>
  </si>
  <si>
    <t>Cube of the mean velocity &gt; 4m/s</t>
  </si>
  <si>
    <t>Mean cubic velocity for v &gt; 4 m/s</t>
  </si>
</sst>
</file>

<file path=xl/styles.xml><?xml version="1.0" encoding="utf-8"?>
<styleSheet xmlns="http://schemas.openxmlformats.org/spreadsheetml/2006/main">
  <numFmts count="56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sFr.&quot;#,##0;\-&quot;sFr.&quot;#,##0"/>
    <numFmt numFmtId="173" formatCode="&quot;sFr.&quot;#,##0;[Red]\-&quot;sFr.&quot;#,##0"/>
    <numFmt numFmtId="174" formatCode="&quot;sFr.&quot;#,##0.00;\-&quot;sFr.&quot;#,##0.00"/>
    <numFmt numFmtId="175" formatCode="&quot;sFr.&quot;#,##0.00;[Red]\-&quot;sFr.&quot;#,##0.00"/>
    <numFmt numFmtId="176" formatCode="_-&quot;sFr.&quot;* #,##0_-;\-&quot;sFr.&quot;* #,##0_-;_-&quot;sFr.&quot;* &quot;-&quot;_-;_-@_-"/>
    <numFmt numFmtId="177" formatCode="_-* #,##0_-;\-* #,##0_-;_-* &quot;-&quot;_-;_-@_-"/>
    <numFmt numFmtId="178" formatCode="_-&quot;sFr.&quot;* #,##0.00_-;\-&quot;sFr.&quot;* #,##0.00_-;_-&quot;sFr.&quot;* &quot;-&quot;??_-;_-@_-"/>
    <numFmt numFmtId="179" formatCode="_-* #,##0.00_-;\-* #,##0.00_-;_-* &quot;-&quot;??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Vrai&quot;;&quot;Vrai&quot;;&quot;Faux&quot;"/>
    <numFmt numFmtId="193" formatCode="&quot;Actif&quot;;&quot;Actif&quot;;&quot;Inactif&quot;"/>
    <numFmt numFmtId="194" formatCode="0.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E+00"/>
    <numFmt numFmtId="202" formatCode="0.0000E+00"/>
    <numFmt numFmtId="203" formatCode="0.000E+00"/>
    <numFmt numFmtId="204" formatCode="&quot;sFr.&quot;\ #,##0"/>
    <numFmt numFmtId="205" formatCode="#,##0.0"/>
    <numFmt numFmtId="206" formatCode="0.000000000000"/>
    <numFmt numFmtId="207" formatCode="0.00000000"/>
    <numFmt numFmtId="208" formatCode="0.0000000"/>
    <numFmt numFmtId="209" formatCode="0.000000"/>
    <numFmt numFmtId="210" formatCode="0.00000"/>
    <numFmt numFmtId="211" formatCode="0.0000"/>
  </numFmts>
  <fonts count="53">
    <font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2"/>
      <name val="Symbol"/>
      <family val="1"/>
    </font>
    <font>
      <sz val="11"/>
      <name val="Calibri"/>
      <family val="2"/>
    </font>
    <font>
      <b/>
      <sz val="11"/>
      <color indexed="10"/>
      <name val="Arial"/>
      <family val="2"/>
    </font>
    <font>
      <sz val="12"/>
      <name val="Calibri"/>
      <family val="0"/>
    </font>
    <font>
      <vertAlign val="subscript"/>
      <sz val="11"/>
      <name val="Calibri"/>
      <family val="2"/>
    </font>
    <font>
      <sz val="11"/>
      <color indexed="10"/>
      <name val="Arial"/>
      <family val="2"/>
    </font>
    <font>
      <vertAlign val="superscript"/>
      <sz val="12"/>
      <name val="Symbol"/>
      <family val="1"/>
    </font>
    <font>
      <b/>
      <vertAlign val="superscript"/>
      <sz val="11"/>
      <color indexed="10"/>
      <name val="Arial"/>
      <family val="2"/>
    </font>
    <font>
      <i/>
      <vertAlign val="superscript"/>
      <sz val="11"/>
      <name val="Arial"/>
      <family val="2"/>
    </font>
    <font>
      <vertAlign val="superscript"/>
      <sz val="11"/>
      <color indexed="10"/>
      <name val="Arial"/>
      <family val="2"/>
    </font>
    <font>
      <sz val="11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0" fillId="24" borderId="3" applyNumberFormat="0" applyFont="0" applyAlignment="0" applyProtection="0"/>
    <xf numFmtId="0" fontId="45" fillId="25" borderId="1" applyNumberFormat="0" applyAlignment="0" applyProtection="0"/>
    <xf numFmtId="0" fontId="2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48" fillId="23" borderId="4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205" fontId="20" fillId="0" borderId="13" xfId="0" applyNumberFormat="1" applyFont="1" applyBorder="1" applyAlignment="1">
      <alignment/>
    </xf>
    <xf numFmtId="205" fontId="20" fillId="0" borderId="14" xfId="0" applyNumberFormat="1" applyFont="1" applyBorder="1" applyAlignment="1">
      <alignment/>
    </xf>
    <xf numFmtId="205" fontId="20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" fontId="20" fillId="0" borderId="19" xfId="0" applyNumberFormat="1" applyFont="1" applyBorder="1" applyAlignment="1">
      <alignment/>
    </xf>
    <xf numFmtId="4" fontId="20" fillId="0" borderId="2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2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99" fontId="5" fillId="0" borderId="0" xfId="0" applyNumberFormat="1" applyFont="1" applyAlignment="1">
      <alignment/>
    </xf>
    <xf numFmtId="3" fontId="52" fillId="0" borderId="0" xfId="0" applyNumberFormat="1" applyFont="1" applyAlignment="1">
      <alignment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tabSelected="1" zoomScalePageLayoutView="0" workbookViewId="0" topLeftCell="A2">
      <selection activeCell="D23" sqref="D23"/>
    </sheetView>
  </sheetViews>
  <sheetFormatPr defaultColWidth="11.57421875" defaultRowHeight="12.75"/>
  <cols>
    <col min="1" max="1" width="11.421875" style="0" customWidth="1"/>
    <col min="2" max="2" width="45.421875" style="0" customWidth="1"/>
    <col min="3" max="3" width="39.421875" style="0" customWidth="1"/>
    <col min="4" max="4" width="17.28125" style="0" customWidth="1"/>
    <col min="5" max="5" width="9.140625" style="0" customWidth="1"/>
    <col min="6" max="6" width="21.140625" style="0" customWidth="1"/>
    <col min="7" max="7" width="9.140625" style="0" customWidth="1"/>
    <col min="8" max="16384" width="11.421875" style="0" customWidth="1"/>
  </cols>
  <sheetData>
    <row r="1" ht="18">
      <c r="A1" s="1" t="s">
        <v>42</v>
      </c>
    </row>
    <row r="2" ht="18">
      <c r="A2" s="1"/>
    </row>
    <row r="3" spans="2:5" ht="15.75">
      <c r="B3" s="2" t="s">
        <v>2</v>
      </c>
      <c r="C3" s="3" t="s">
        <v>3</v>
      </c>
      <c r="D3" s="4">
        <v>150</v>
      </c>
      <c r="E3" s="3" t="s">
        <v>4</v>
      </c>
    </row>
    <row r="4" spans="2:5" ht="15.75">
      <c r="B4" s="2" t="s">
        <v>20</v>
      </c>
      <c r="C4" s="3" t="s">
        <v>21</v>
      </c>
      <c r="D4" s="4">
        <v>10</v>
      </c>
      <c r="E4" s="3" t="s">
        <v>0</v>
      </c>
    </row>
    <row r="5" spans="2:7" ht="15.75">
      <c r="B5" s="2" t="s">
        <v>5</v>
      </c>
      <c r="C5" s="3" t="s">
        <v>6</v>
      </c>
      <c r="D5" s="4">
        <v>5</v>
      </c>
      <c r="E5" s="3" t="s">
        <v>7</v>
      </c>
      <c r="F5">
        <v>25</v>
      </c>
      <c r="G5" s="3" t="s">
        <v>0</v>
      </c>
    </row>
    <row r="6" spans="2:5" ht="15.75">
      <c r="B6" s="2" t="s">
        <v>8</v>
      </c>
      <c r="C6" s="3" t="s">
        <v>9</v>
      </c>
      <c r="D6" s="4">
        <v>70</v>
      </c>
      <c r="E6" s="3" t="s">
        <v>10</v>
      </c>
    </row>
    <row r="7" spans="2:5" ht="16.5" thickBot="1">
      <c r="B7" s="2" t="s">
        <v>11</v>
      </c>
      <c r="C7" s="3" t="s">
        <v>12</v>
      </c>
      <c r="D7" s="38">
        <v>1.22</v>
      </c>
      <c r="E7" s="3" t="s">
        <v>13</v>
      </c>
    </row>
    <row r="8" spans="2:27" ht="15" thickBot="1">
      <c r="B8" s="2" t="s">
        <v>14</v>
      </c>
      <c r="C8" s="6" t="s">
        <v>15</v>
      </c>
      <c r="D8" s="37"/>
      <c r="E8" s="3" t="s">
        <v>16</v>
      </c>
      <c r="F8" t="s">
        <v>44</v>
      </c>
      <c r="G8" s="32" t="s">
        <v>33</v>
      </c>
      <c r="H8" s="24">
        <v>1</v>
      </c>
      <c r="I8" s="25">
        <v>2</v>
      </c>
      <c r="J8" s="25">
        <v>3</v>
      </c>
      <c r="K8" s="25">
        <v>4</v>
      </c>
      <c r="L8" s="25">
        <v>5</v>
      </c>
      <c r="M8" s="25">
        <v>6</v>
      </c>
      <c r="N8" s="25">
        <v>7</v>
      </c>
      <c r="O8" s="25">
        <v>8</v>
      </c>
      <c r="P8" s="25">
        <v>9</v>
      </c>
      <c r="Q8" s="25">
        <v>10</v>
      </c>
      <c r="R8" s="25">
        <v>11</v>
      </c>
      <c r="S8" s="25">
        <v>12</v>
      </c>
      <c r="T8" s="25">
        <v>13</v>
      </c>
      <c r="U8" s="25">
        <v>14</v>
      </c>
      <c r="V8" s="25">
        <v>15</v>
      </c>
      <c r="W8" s="25">
        <v>16</v>
      </c>
      <c r="X8" s="25">
        <v>17</v>
      </c>
      <c r="Y8" s="25">
        <v>18</v>
      </c>
      <c r="Z8" s="25">
        <v>19</v>
      </c>
      <c r="AA8" s="26">
        <v>20</v>
      </c>
    </row>
    <row r="9" spans="2:27" ht="13.5">
      <c r="B9" s="2"/>
      <c r="C9" s="6" t="s">
        <v>17</v>
      </c>
      <c r="D9" s="12">
        <f>SUM(H9:AA9)</f>
        <v>8760</v>
      </c>
      <c r="E9" s="7" t="s">
        <v>18</v>
      </c>
      <c r="F9">
        <f>SUM(L9:AA9)</f>
        <v>6095</v>
      </c>
      <c r="G9" s="32" t="s">
        <v>34</v>
      </c>
      <c r="H9" s="29">
        <v>290</v>
      </c>
      <c r="I9" s="30">
        <v>585</v>
      </c>
      <c r="J9" s="30">
        <v>820</v>
      </c>
      <c r="K9" s="30">
        <v>970</v>
      </c>
      <c r="L9" s="30">
        <v>1050</v>
      </c>
      <c r="M9" s="30">
        <v>1000</v>
      </c>
      <c r="N9" s="30">
        <v>910</v>
      </c>
      <c r="O9" s="30">
        <v>790</v>
      </c>
      <c r="P9" s="30">
        <v>660</v>
      </c>
      <c r="Q9" s="30">
        <v>520</v>
      </c>
      <c r="R9" s="30">
        <v>380</v>
      </c>
      <c r="S9" s="30">
        <v>280</v>
      </c>
      <c r="T9" s="30">
        <v>190</v>
      </c>
      <c r="U9" s="30">
        <v>110</v>
      </c>
      <c r="V9" s="30">
        <v>80</v>
      </c>
      <c r="W9" s="30">
        <v>60</v>
      </c>
      <c r="X9" s="30">
        <v>30</v>
      </c>
      <c r="Y9" s="30">
        <v>20</v>
      </c>
      <c r="Z9" s="30">
        <v>10</v>
      </c>
      <c r="AA9" s="31">
        <v>5</v>
      </c>
    </row>
    <row r="10" spans="2:27" ht="15.75">
      <c r="B10" s="2"/>
      <c r="C10" s="3" t="s">
        <v>24</v>
      </c>
      <c r="D10" s="4"/>
      <c r="E10" s="3" t="s">
        <v>26</v>
      </c>
      <c r="G10" s="32" t="s">
        <v>35</v>
      </c>
      <c r="H10" s="27">
        <f>(($D$6/100)*(16/27)*$D$7*3.141592*(($D$15^2)/4)*(H8^3)/2)/1000</f>
        <v>0.15</v>
      </c>
      <c r="I10" s="27">
        <f>(($D$6/100)*(16/27)*$D$7*3.141592*(($D$15^2)/4)*(I8^3)/2)/1000</f>
        <v>1.2</v>
      </c>
      <c r="J10" s="27">
        <f aca="true" t="shared" si="0" ref="J10:Q10">(($D$6/100)*(16/27)*$D$7*3.141592*(($D$15^2)/4)*(J8^3)/2)/1000</f>
        <v>4.05</v>
      </c>
      <c r="K10" s="27">
        <f t="shared" si="0"/>
        <v>9.6</v>
      </c>
      <c r="L10" s="27">
        <f t="shared" si="0"/>
        <v>18.75</v>
      </c>
      <c r="M10" s="27">
        <f t="shared" si="0"/>
        <v>32.4</v>
      </c>
      <c r="N10" s="27">
        <f t="shared" si="0"/>
        <v>51.45</v>
      </c>
      <c r="O10" s="27">
        <f t="shared" si="0"/>
        <v>76.8</v>
      </c>
      <c r="P10" s="27">
        <f t="shared" si="0"/>
        <v>109.35</v>
      </c>
      <c r="Q10" s="27">
        <f t="shared" si="0"/>
        <v>150</v>
      </c>
      <c r="R10" s="27">
        <v>150</v>
      </c>
      <c r="S10" s="27">
        <v>150</v>
      </c>
      <c r="T10" s="27">
        <v>150</v>
      </c>
      <c r="U10" s="27">
        <v>150</v>
      </c>
      <c r="V10" s="27">
        <v>150</v>
      </c>
      <c r="W10" s="27">
        <v>150</v>
      </c>
      <c r="X10" s="27">
        <v>150</v>
      </c>
      <c r="Y10" s="27">
        <v>150</v>
      </c>
      <c r="Z10" s="27">
        <v>150</v>
      </c>
      <c r="AA10" s="28">
        <v>150</v>
      </c>
    </row>
    <row r="11" spans="2:27" ht="16.5" thickBot="1">
      <c r="B11" s="2"/>
      <c r="C11" s="3" t="s">
        <v>32</v>
      </c>
      <c r="D11" s="10">
        <f>SUM(L11:AA11)</f>
        <v>484500</v>
      </c>
      <c r="E11" s="9" t="s">
        <v>25</v>
      </c>
      <c r="G11" s="32" t="s">
        <v>36</v>
      </c>
      <c r="H11" s="21">
        <f>H10*H9</f>
        <v>43.5</v>
      </c>
      <c r="I11" s="22">
        <f aca="true" t="shared" si="1" ref="I11:AA11">I10*I9</f>
        <v>702</v>
      </c>
      <c r="J11" s="22">
        <f t="shared" si="1"/>
        <v>3321</v>
      </c>
      <c r="K11" s="22">
        <f t="shared" si="1"/>
        <v>9312</v>
      </c>
      <c r="L11" s="22">
        <f t="shared" si="1"/>
        <v>19687.5</v>
      </c>
      <c r="M11" s="22">
        <f t="shared" si="1"/>
        <v>32400</v>
      </c>
      <c r="N11" s="22">
        <f t="shared" si="1"/>
        <v>46819.5</v>
      </c>
      <c r="O11" s="22">
        <f t="shared" si="1"/>
        <v>60672</v>
      </c>
      <c r="P11" s="22">
        <f t="shared" si="1"/>
        <v>72171</v>
      </c>
      <c r="Q11" s="22">
        <f t="shared" si="1"/>
        <v>78000</v>
      </c>
      <c r="R11" s="22">
        <f t="shared" si="1"/>
        <v>57000</v>
      </c>
      <c r="S11" s="22">
        <f t="shared" si="1"/>
        <v>42000</v>
      </c>
      <c r="T11" s="22">
        <f t="shared" si="1"/>
        <v>28500</v>
      </c>
      <c r="U11" s="22">
        <f t="shared" si="1"/>
        <v>16500</v>
      </c>
      <c r="V11" s="22">
        <f t="shared" si="1"/>
        <v>12000</v>
      </c>
      <c r="W11" s="22">
        <f t="shared" si="1"/>
        <v>9000</v>
      </c>
      <c r="X11" s="22">
        <f t="shared" si="1"/>
        <v>4500</v>
      </c>
      <c r="Y11" s="22">
        <f t="shared" si="1"/>
        <v>3000</v>
      </c>
      <c r="Z11" s="22">
        <f t="shared" si="1"/>
        <v>1500</v>
      </c>
      <c r="AA11" s="23">
        <f t="shared" si="1"/>
        <v>750</v>
      </c>
    </row>
    <row r="12" spans="2:11" ht="13.5">
      <c r="B12" s="3" t="s">
        <v>45</v>
      </c>
      <c r="C12" s="34" t="s">
        <v>58</v>
      </c>
      <c r="D12" s="37">
        <f>D11/F9</f>
        <v>79.49138638228055</v>
      </c>
      <c r="E12" s="3" t="s">
        <v>46</v>
      </c>
      <c r="G12" s="32" t="s">
        <v>43</v>
      </c>
      <c r="H12">
        <v>0</v>
      </c>
      <c r="I12">
        <v>0</v>
      </c>
      <c r="J12">
        <v>0</v>
      </c>
      <c r="K12">
        <v>0</v>
      </c>
    </row>
    <row r="13" spans="2:7" ht="13.5">
      <c r="B13" s="2" t="s">
        <v>55</v>
      </c>
      <c r="C13" s="40" t="s">
        <v>56</v>
      </c>
      <c r="D13" s="37">
        <f>D11/D3</f>
        <v>3230</v>
      </c>
      <c r="E13" s="41">
        <f>D13/D9%</f>
        <v>36.87214611872146</v>
      </c>
      <c r="F13" t="s">
        <v>10</v>
      </c>
      <c r="G13" s="32"/>
    </row>
    <row r="14" spans="2:7" ht="18.75">
      <c r="B14" s="2" t="s">
        <v>23</v>
      </c>
      <c r="C14" s="2" t="s">
        <v>27</v>
      </c>
      <c r="G14" s="32"/>
    </row>
    <row r="15" spans="2:7" s="2" customFormat="1" ht="16.5">
      <c r="B15" s="2" t="s">
        <v>19</v>
      </c>
      <c r="C15" s="2" t="s">
        <v>22</v>
      </c>
      <c r="D15" s="5">
        <f>((D3*1000)/((D6/100)*(16/27)*D7*(3.141592/4)*(D4^3)/2))^(1/2)</f>
        <v>27.47316454378814</v>
      </c>
      <c r="E15" s="9" t="s">
        <v>1</v>
      </c>
      <c r="G15" s="33"/>
    </row>
    <row r="16" spans="2:7" s="2" customFormat="1" ht="15" thickBot="1">
      <c r="B16" s="2" t="s">
        <v>53</v>
      </c>
      <c r="C16" s="2" t="s">
        <v>54</v>
      </c>
      <c r="D16" s="36">
        <f>SUM(H17:AA17)/SUM(H9:AA9)</f>
        <v>6.592465753424658</v>
      </c>
      <c r="G16" s="33"/>
    </row>
    <row r="17" spans="2:27" s="2" customFormat="1" ht="15.75">
      <c r="B17" s="2" t="s">
        <v>47</v>
      </c>
      <c r="C17" s="2" t="s">
        <v>37</v>
      </c>
      <c r="D17" s="5">
        <f>SUM(L17:AA17)/SUM(L9:AA9)</f>
        <v>8.19524200164069</v>
      </c>
      <c r="E17" s="9" t="s">
        <v>0</v>
      </c>
      <c r="F17" s="34" t="s">
        <v>38</v>
      </c>
      <c r="G17" s="33" t="s">
        <v>40</v>
      </c>
      <c r="H17" s="15">
        <f>H8*H9</f>
        <v>290</v>
      </c>
      <c r="I17" s="16">
        <f aca="true" t="shared" si="2" ref="I17:AA17">I8*I9</f>
        <v>1170</v>
      </c>
      <c r="J17" s="16">
        <f t="shared" si="2"/>
        <v>2460</v>
      </c>
      <c r="K17" s="16">
        <f t="shared" si="2"/>
        <v>3880</v>
      </c>
      <c r="L17" s="16">
        <f t="shared" si="2"/>
        <v>5250</v>
      </c>
      <c r="M17" s="16">
        <f t="shared" si="2"/>
        <v>6000</v>
      </c>
      <c r="N17" s="16">
        <f t="shared" si="2"/>
        <v>6370</v>
      </c>
      <c r="O17" s="16">
        <f t="shared" si="2"/>
        <v>6320</v>
      </c>
      <c r="P17" s="16">
        <f t="shared" si="2"/>
        <v>5940</v>
      </c>
      <c r="Q17" s="16">
        <f t="shared" si="2"/>
        <v>5200</v>
      </c>
      <c r="R17" s="16">
        <f t="shared" si="2"/>
        <v>4180</v>
      </c>
      <c r="S17" s="16">
        <f t="shared" si="2"/>
        <v>3360</v>
      </c>
      <c r="T17" s="16">
        <f t="shared" si="2"/>
        <v>2470</v>
      </c>
      <c r="U17" s="16">
        <f t="shared" si="2"/>
        <v>1540</v>
      </c>
      <c r="V17" s="16">
        <f t="shared" si="2"/>
        <v>1200</v>
      </c>
      <c r="W17" s="16">
        <f t="shared" si="2"/>
        <v>960</v>
      </c>
      <c r="X17" s="16">
        <f t="shared" si="2"/>
        <v>510</v>
      </c>
      <c r="Y17" s="16">
        <f t="shared" si="2"/>
        <v>360</v>
      </c>
      <c r="Z17" s="16">
        <f t="shared" si="2"/>
        <v>190</v>
      </c>
      <c r="AA17" s="17">
        <f t="shared" si="2"/>
        <v>100</v>
      </c>
    </row>
    <row r="18" spans="2:27" s="2" customFormat="1" ht="16.5" thickBot="1">
      <c r="B18" s="2" t="s">
        <v>60</v>
      </c>
      <c r="C18" s="2" t="s">
        <v>29</v>
      </c>
      <c r="D18" s="13">
        <f>SUM(L18:AA18)/SUM(L9:AA9)</f>
        <v>764.9335520918786</v>
      </c>
      <c r="E18" s="9" t="s">
        <v>28</v>
      </c>
      <c r="F18" s="34" t="s">
        <v>39</v>
      </c>
      <c r="G18" s="33" t="s">
        <v>41</v>
      </c>
      <c r="H18" s="18">
        <f>(H8^3)*H9</f>
        <v>290</v>
      </c>
      <c r="I18" s="19">
        <f aca="true" t="shared" si="3" ref="I18:AA18">(I8^3)*I9</f>
        <v>4680</v>
      </c>
      <c r="J18" s="19">
        <f t="shared" si="3"/>
        <v>22140</v>
      </c>
      <c r="K18" s="19">
        <f t="shared" si="3"/>
        <v>62080</v>
      </c>
      <c r="L18" s="19">
        <f t="shared" si="3"/>
        <v>131250</v>
      </c>
      <c r="M18" s="19">
        <f t="shared" si="3"/>
        <v>216000</v>
      </c>
      <c r="N18" s="19">
        <f t="shared" si="3"/>
        <v>312130</v>
      </c>
      <c r="O18" s="19">
        <f t="shared" si="3"/>
        <v>404480</v>
      </c>
      <c r="P18" s="19">
        <f t="shared" si="3"/>
        <v>481140</v>
      </c>
      <c r="Q18" s="19">
        <f t="shared" si="3"/>
        <v>520000</v>
      </c>
      <c r="R18" s="19">
        <f t="shared" si="3"/>
        <v>505780</v>
      </c>
      <c r="S18" s="19">
        <f t="shared" si="3"/>
        <v>483840</v>
      </c>
      <c r="T18" s="19">
        <f t="shared" si="3"/>
        <v>417430</v>
      </c>
      <c r="U18" s="19">
        <f t="shared" si="3"/>
        <v>301840</v>
      </c>
      <c r="V18" s="19">
        <f t="shared" si="3"/>
        <v>270000</v>
      </c>
      <c r="W18" s="19">
        <f t="shared" si="3"/>
        <v>245760</v>
      </c>
      <c r="X18" s="19">
        <f t="shared" si="3"/>
        <v>147390</v>
      </c>
      <c r="Y18" s="19">
        <f t="shared" si="3"/>
        <v>116640</v>
      </c>
      <c r="Z18" s="19">
        <f t="shared" si="3"/>
        <v>68590</v>
      </c>
      <c r="AA18" s="20">
        <f t="shared" si="3"/>
        <v>40000</v>
      </c>
    </row>
    <row r="19" spans="2:5" s="2" customFormat="1" ht="15.75">
      <c r="B19" s="2" t="s">
        <v>59</v>
      </c>
      <c r="C19" s="2" t="s">
        <v>30</v>
      </c>
      <c r="D19" s="14">
        <f>D17^3</f>
        <v>550.4087733715361</v>
      </c>
      <c r="E19" s="8" t="s">
        <v>31</v>
      </c>
    </row>
    <row r="20" spans="2:7" s="2" customFormat="1" ht="13.5">
      <c r="B20" s="2" t="s">
        <v>48</v>
      </c>
      <c r="C20" s="2" t="s">
        <v>49</v>
      </c>
      <c r="D20" s="35">
        <f>2*D16/((3.141592)^0.5)</f>
        <v>7.4388017897544305</v>
      </c>
      <c r="F20" s="2" t="s">
        <v>52</v>
      </c>
      <c r="G20" s="2">
        <f>SUM(H9:N9)</f>
        <v>5625</v>
      </c>
    </row>
    <row r="21" spans="2:8" s="2" customFormat="1" ht="13.5">
      <c r="B21" s="2" t="s">
        <v>57</v>
      </c>
      <c r="D21" s="42">
        <f>SUM(H18:AA23)/SUM(H9:AA9)</f>
        <v>542.4041095890411</v>
      </c>
      <c r="G21" s="39">
        <f>G20/D9%</f>
        <v>64.2123287671233</v>
      </c>
      <c r="H21" s="2" t="s">
        <v>10</v>
      </c>
    </row>
    <row r="22" spans="2:4" s="2" customFormat="1" ht="13.5">
      <c r="B22" s="2" t="s">
        <v>50</v>
      </c>
      <c r="C22" s="2" t="s">
        <v>51</v>
      </c>
      <c r="D22" s="36">
        <f>1.5*(3.141592)^0.5*D20^3/D21</f>
        <v>2.017679305024499</v>
      </c>
    </row>
    <row r="23" s="2" customFormat="1" ht="13.5"/>
    <row r="24" s="2" customFormat="1" ht="13.5"/>
    <row r="25" s="2" customFormat="1" ht="13.5">
      <c r="D25" s="11"/>
    </row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pans="2:5" s="2" customFormat="1" ht="13.5">
      <c r="B98"/>
      <c r="C98"/>
      <c r="D98"/>
      <c r="E98"/>
    </row>
  </sheetData>
  <sheetProtection/>
  <printOptions/>
  <pageMargins left="0.75" right="0.75" top="1" bottom="1" header="0.49" footer="0.49"/>
  <pageSetup fitToWidth="2" fitToHeight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CDM</dc:creator>
  <cp:keywords/>
  <dc:description/>
  <cp:lastModifiedBy>Utilisateur de Microsoft Office</cp:lastModifiedBy>
  <cp:lastPrinted>2017-04-25T06:53:14Z</cp:lastPrinted>
  <dcterms:created xsi:type="dcterms:W3CDTF">2009-09-15T10:02:32Z</dcterms:created>
  <dcterms:modified xsi:type="dcterms:W3CDTF">2018-05-14T08:58:19Z</dcterms:modified>
  <cp:category/>
  <cp:version/>
  <cp:contentType/>
  <cp:contentStatus/>
</cp:coreProperties>
</file>